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5620" yWindow="720" windowWidth="26360" windowHeight="14140" activeTab="1"/>
  </bookViews>
  <sheets>
    <sheet name="3d" sheetId="1" r:id="rId1"/>
    <sheet name="3g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5" l="1"/>
  <c r="D11" i="5"/>
  <c r="G11" i="5"/>
  <c r="F11" i="5"/>
  <c r="H11" i="5"/>
  <c r="E11" i="5"/>
  <c r="O13" i="1"/>
  <c r="H13" i="1"/>
  <c r="H13" i="5"/>
  <c r="D4" i="5"/>
  <c r="E4" i="5"/>
  <c r="D5" i="5"/>
  <c r="E5" i="5"/>
  <c r="D6" i="5"/>
  <c r="E6" i="5"/>
  <c r="E13" i="5"/>
  <c r="M11" i="5"/>
  <c r="K11" i="5"/>
  <c r="L11" i="5"/>
  <c r="N11" i="5"/>
  <c r="O11" i="5"/>
  <c r="K10" i="5"/>
  <c r="N10" i="5"/>
  <c r="M10" i="5"/>
  <c r="O10" i="5"/>
  <c r="L10" i="5"/>
  <c r="M9" i="5"/>
  <c r="K9" i="5"/>
  <c r="L9" i="5"/>
  <c r="M8" i="5"/>
  <c r="K8" i="5"/>
  <c r="N8" i="5"/>
  <c r="O8" i="5"/>
  <c r="M7" i="5"/>
  <c r="K7" i="5"/>
  <c r="N7" i="5"/>
  <c r="O7" i="5"/>
  <c r="K6" i="5"/>
  <c r="N6" i="5"/>
  <c r="M6" i="5"/>
  <c r="L6" i="5"/>
  <c r="K5" i="5"/>
  <c r="N5" i="5"/>
  <c r="M5" i="5"/>
  <c r="O5" i="5"/>
  <c r="L5" i="5"/>
  <c r="M4" i="5"/>
  <c r="K4" i="5"/>
  <c r="N4" i="5"/>
  <c r="O4" i="5"/>
  <c r="D12" i="5"/>
  <c r="F10" i="5"/>
  <c r="D10" i="5"/>
  <c r="E10" i="5"/>
  <c r="G10" i="5"/>
  <c r="H10" i="5"/>
  <c r="F9" i="5"/>
  <c r="D9" i="5"/>
  <c r="E9" i="5"/>
  <c r="F8" i="5"/>
  <c r="D8" i="5"/>
  <c r="E8" i="5"/>
  <c r="F7" i="5"/>
  <c r="D7" i="5"/>
  <c r="G7" i="5"/>
  <c r="H7" i="5"/>
  <c r="F6" i="5"/>
  <c r="G5" i="5"/>
  <c r="F5" i="5"/>
  <c r="H5" i="5"/>
  <c r="F4" i="5"/>
  <c r="N9" i="5"/>
  <c r="O9" i="5"/>
  <c r="G9" i="5"/>
  <c r="H9" i="5"/>
  <c r="G8" i="5"/>
  <c r="H8" i="5"/>
  <c r="G4" i="5"/>
  <c r="H4" i="5"/>
  <c r="L7" i="5"/>
  <c r="O6" i="5"/>
  <c r="L4" i="5"/>
  <c r="L8" i="5"/>
  <c r="E7" i="5"/>
  <c r="G6" i="5"/>
  <c r="H6" i="5"/>
  <c r="K5" i="1"/>
  <c r="L5" i="1"/>
  <c r="K6" i="1"/>
  <c r="L6" i="1"/>
  <c r="K8" i="1"/>
  <c r="L8" i="1"/>
  <c r="K9" i="1"/>
  <c r="L9" i="1"/>
  <c r="K11" i="1"/>
  <c r="L11" i="1"/>
  <c r="L13" i="1"/>
  <c r="D4" i="1"/>
  <c r="E4" i="1"/>
  <c r="D5" i="1"/>
  <c r="E5" i="1"/>
  <c r="D6" i="1"/>
  <c r="E6" i="1"/>
  <c r="D8" i="1"/>
  <c r="E8" i="1"/>
  <c r="D10" i="1"/>
  <c r="E10" i="1"/>
  <c r="E13" i="1"/>
  <c r="K10" i="1"/>
  <c r="L10" i="1"/>
  <c r="K7" i="1"/>
  <c r="L7" i="1"/>
  <c r="K4" i="1"/>
  <c r="L4" i="1"/>
  <c r="D7" i="1"/>
  <c r="E7" i="1"/>
  <c r="E9" i="1"/>
  <c r="M7" i="1"/>
  <c r="M5" i="1"/>
  <c r="N5" i="1"/>
  <c r="O5" i="1"/>
  <c r="M6" i="1"/>
  <c r="N6" i="1"/>
  <c r="O6" i="1"/>
  <c r="M8" i="1"/>
  <c r="N8" i="1"/>
  <c r="O8" i="1"/>
  <c r="M9" i="1"/>
  <c r="N9" i="1"/>
  <c r="O9" i="1"/>
  <c r="M10" i="1"/>
  <c r="N10" i="1"/>
  <c r="M11" i="1"/>
  <c r="M4" i="1"/>
  <c r="N4" i="1"/>
  <c r="F5" i="1"/>
  <c r="G5" i="1"/>
  <c r="H5" i="1"/>
  <c r="F6" i="1"/>
  <c r="G6" i="1"/>
  <c r="H6" i="1"/>
  <c r="F7" i="1"/>
  <c r="G7" i="1"/>
  <c r="H7" i="1"/>
  <c r="F8" i="1"/>
  <c r="G8" i="1"/>
  <c r="H8" i="1"/>
  <c r="F9" i="1"/>
  <c r="D9" i="1"/>
  <c r="G9" i="1"/>
  <c r="H9" i="1"/>
  <c r="F10" i="1"/>
  <c r="G10" i="1"/>
  <c r="H10" i="1"/>
  <c r="G4" i="1"/>
  <c r="F4" i="1"/>
  <c r="H4" i="1"/>
  <c r="L13" i="5"/>
  <c r="O10" i="1"/>
  <c r="O4" i="1"/>
  <c r="N7" i="1"/>
  <c r="O7" i="1"/>
  <c r="N11" i="1"/>
  <c r="O11" i="1"/>
  <c r="D12" i="1"/>
  <c r="D11" i="1"/>
</calcChain>
</file>

<file path=xl/sharedStrings.xml><?xml version="1.0" encoding="utf-8"?>
<sst xmlns="http://schemas.openxmlformats.org/spreadsheetml/2006/main" count="51" uniqueCount="31">
  <si>
    <t>Gruppe</t>
  </si>
  <si>
    <t>Auswertung GF3-P02: Kristallwasserbestimmung - Kl. 3d</t>
  </si>
  <si>
    <t>Aurelia, Anasi</t>
  </si>
  <si>
    <t>Ludmilla, Tatjana</t>
  </si>
  <si>
    <t>Luca, Michel</t>
  </si>
  <si>
    <t>Svenja, Murielle</t>
  </si>
  <si>
    <t>Nico, Alex</t>
  </si>
  <si>
    <t>E, T, A</t>
  </si>
  <si>
    <t>Andrea, Salome</t>
  </si>
  <si>
    <t>Kupfersulfat-
pentahyd.</t>
  </si>
  <si>
    <t>Kupfersulfat 
sicc.</t>
  </si>
  <si>
    <t>Nickelsulfat-
hexahyd.</t>
  </si>
  <si>
    <t>Nickelsulfat
sicc.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</si>
  <si>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</si>
  <si>
    <r>
      <t>n(CuSO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</si>
  <si>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r>
      <t>n(H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</t>
    </r>
  </si>
  <si>
    <r>
      <t>n(H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O)/n(CuSO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</si>
  <si>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r>
      <t>n(NiSO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</si>
  <si>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r>
      <t>n(H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O)/n(NiSO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</si>
  <si>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r>
      <t>m(H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O)/m(CuSO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</t>
    </r>
  </si>
  <si>
    <t>Mittelwerte:</t>
  </si>
  <si>
    <t>m(H2O)/NiSO4)</t>
  </si>
  <si>
    <t>Valentin, Sherif</t>
  </si>
  <si>
    <t>Roman, Andri</t>
  </si>
  <si>
    <t>Abisanth, Ibrahim</t>
  </si>
  <si>
    <t>Anna, Nathalie</t>
  </si>
  <si>
    <t>Robin, Joan</t>
  </si>
  <si>
    <t>Fiona, Sara</t>
  </si>
  <si>
    <t>Lea, Dario</t>
  </si>
  <si>
    <t>Tri Bao, Michael, Dino</t>
  </si>
  <si>
    <t>Auswertung GF3-P02: Kristallwasserbestimmung - Kl.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</si>
</sst>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2" xfId="0" applyBorder="1"/>
    <xf numFmtId="0" fontId="0" fillId="0" borderId="12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5" xfId="0" applyFill="1" applyBorder="1"/>
    <xf numFmtId="0" fontId="0" fillId="0" borderId="6" xfId="0" applyFill="1" applyBorder="1"/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" xfId="0" applyFill="1" applyBorder="1"/>
    <xf numFmtId="0" fontId="0" fillId="4" borderId="4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'3d'!$D$3</c:f>
              <c:strCache>
                <c:ptCount val="1"/>
                <c:pt idx="0">
                  <c:v>H2O</c:v>
                </c:pt>
              </c:strCache>
            </c:strRef>
          </c:tx>
          <c:spPr>
            <a:ln w="28575">
              <a:noFill/>
            </a:ln>
          </c:spPr>
          <c:xVal>
            <c:numRef>
              <c:f>'3d'!$B$4:$B$12</c:f>
              <c:numCache>
                <c:formatCode>General</c:formatCode>
                <c:ptCount val="9"/>
                <c:pt idx="0">
                  <c:v>2.83</c:v>
                </c:pt>
                <c:pt idx="1">
                  <c:v>1.9777</c:v>
                </c:pt>
                <c:pt idx="2">
                  <c:v>3.023</c:v>
                </c:pt>
                <c:pt idx="3">
                  <c:v>4.1</c:v>
                </c:pt>
                <c:pt idx="4">
                  <c:v>2.678</c:v>
                </c:pt>
                <c:pt idx="5">
                  <c:v>2.6801</c:v>
                </c:pt>
                <c:pt idx="6">
                  <c:v>3.3</c:v>
                </c:pt>
              </c:numCache>
            </c:numRef>
          </c:xVal>
          <c:yVal>
            <c:numRef>
              <c:f>'3d'!$D$4:$D$12</c:f>
              <c:numCache>
                <c:formatCode>General</c:formatCode>
                <c:ptCount val="9"/>
                <c:pt idx="0">
                  <c:v>1.11</c:v>
                </c:pt>
                <c:pt idx="1">
                  <c:v>0.7519</c:v>
                </c:pt>
                <c:pt idx="2">
                  <c:v>1.146</c:v>
                </c:pt>
                <c:pt idx="3">
                  <c:v>1.2</c:v>
                </c:pt>
                <c:pt idx="4">
                  <c:v>1.049</c:v>
                </c:pt>
                <c:pt idx="5">
                  <c:v>1.2381</c:v>
                </c:pt>
                <c:pt idx="6">
                  <c:v>1.2</c:v>
                </c:pt>
                <c:pt idx="7">
                  <c:v>0.0</c:v>
                </c:pt>
                <c:pt idx="8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237448"/>
        <c:axId val="-2052222984"/>
      </c:scatterChart>
      <c:valAx>
        <c:axId val="-2052237448"/>
        <c:scaling>
          <c:orientation val="minMax"/>
          <c:min val="1.8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Kupfersulfat </a:t>
                </a:r>
                <a:r>
                  <a:rPr lang="de-CH" baseline="0"/>
                  <a:t> pentahyd.</a:t>
                </a:r>
                <a:r>
                  <a:rPr lang="de-CH"/>
                  <a:t> [g]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2222984"/>
        <c:crosses val="autoZero"/>
        <c:crossBetween val="midCat"/>
      </c:valAx>
      <c:valAx>
        <c:axId val="-2052222984"/>
        <c:scaling>
          <c:orientation val="minMax"/>
          <c:min val="0.7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H</a:t>
                </a:r>
                <a:r>
                  <a:rPr lang="de-CH" baseline="-25000"/>
                  <a:t>2</a:t>
                </a:r>
                <a:r>
                  <a:rPr lang="de-CH"/>
                  <a:t>O</a:t>
                </a:r>
                <a:r>
                  <a:rPr lang="de-CH" baseline="0"/>
                  <a:t> [g]</a:t>
                </a:r>
                <a:endParaRPr lang="de-CH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2237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'3d'!$K$3</c:f>
              <c:strCache>
                <c:ptCount val="1"/>
                <c:pt idx="0">
                  <c:v>H2O</c:v>
                </c:pt>
              </c:strCache>
            </c:strRef>
          </c:tx>
          <c:spPr>
            <a:ln w="28575">
              <a:noFill/>
            </a:ln>
          </c:spPr>
          <c:xVal>
            <c:numRef>
              <c:f>'3d'!$I$4:$I$12</c:f>
              <c:numCache>
                <c:formatCode>General</c:formatCode>
                <c:ptCount val="9"/>
                <c:pt idx="0">
                  <c:v>2.918</c:v>
                </c:pt>
                <c:pt idx="1">
                  <c:v>2.9639</c:v>
                </c:pt>
                <c:pt idx="2">
                  <c:v>3.708</c:v>
                </c:pt>
                <c:pt idx="3">
                  <c:v>1.182</c:v>
                </c:pt>
                <c:pt idx="4">
                  <c:v>3.84</c:v>
                </c:pt>
                <c:pt idx="5">
                  <c:v>3.2777</c:v>
                </c:pt>
                <c:pt idx="6">
                  <c:v>4.1</c:v>
                </c:pt>
                <c:pt idx="7">
                  <c:v>2.9815</c:v>
                </c:pt>
              </c:numCache>
            </c:numRef>
          </c:xVal>
          <c:yVal>
            <c:numRef>
              <c:f>'3d'!$K$4:$K$12</c:f>
              <c:numCache>
                <c:formatCode>General</c:formatCode>
                <c:ptCount val="9"/>
                <c:pt idx="0">
                  <c:v>1.8</c:v>
                </c:pt>
                <c:pt idx="1">
                  <c:v>1.2272</c:v>
                </c:pt>
                <c:pt idx="2">
                  <c:v>1.52</c:v>
                </c:pt>
                <c:pt idx="3">
                  <c:v>0.962</c:v>
                </c:pt>
                <c:pt idx="4">
                  <c:v>1.594</c:v>
                </c:pt>
                <c:pt idx="5">
                  <c:v>1.2416</c:v>
                </c:pt>
                <c:pt idx="6">
                  <c:v>2.3</c:v>
                </c:pt>
                <c:pt idx="7">
                  <c:v>1.2381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184616"/>
        <c:axId val="-2052179144"/>
      </c:scatterChart>
      <c:valAx>
        <c:axId val="-2052184616"/>
        <c:scaling>
          <c:orientation val="minMax"/>
          <c:min val="1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Nickelsulfat hexahyd. [g]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2179144"/>
        <c:crosses val="autoZero"/>
        <c:crossBetween val="midCat"/>
      </c:valAx>
      <c:valAx>
        <c:axId val="-205217914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H</a:t>
                </a:r>
                <a:r>
                  <a:rPr lang="de-CH" baseline="-25000"/>
                  <a:t>2</a:t>
                </a:r>
                <a:r>
                  <a:rPr lang="de-CH"/>
                  <a:t>O</a:t>
                </a:r>
                <a:r>
                  <a:rPr lang="de-CH" baseline="0"/>
                  <a:t> [g]</a:t>
                </a:r>
                <a:endParaRPr lang="de-CH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052184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'3g'!$D$3</c:f>
              <c:strCache>
                <c:ptCount val="1"/>
                <c:pt idx="0">
                  <c:v>H2O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'3g'!$B$4:$B$12</c:f>
              <c:numCache>
                <c:formatCode>General</c:formatCode>
                <c:ptCount val="9"/>
                <c:pt idx="0">
                  <c:v>2.13</c:v>
                </c:pt>
                <c:pt idx="1">
                  <c:v>2.473</c:v>
                </c:pt>
                <c:pt idx="2">
                  <c:v>4.576</c:v>
                </c:pt>
                <c:pt idx="3">
                  <c:v>2.794</c:v>
                </c:pt>
                <c:pt idx="4">
                  <c:v>1.6034</c:v>
                </c:pt>
                <c:pt idx="5">
                  <c:v>2.214</c:v>
                </c:pt>
                <c:pt idx="6">
                  <c:v>2.4024</c:v>
                </c:pt>
                <c:pt idx="7">
                  <c:v>3.4724</c:v>
                </c:pt>
              </c:numCache>
            </c:numRef>
          </c:xVal>
          <c:yVal>
            <c:numRef>
              <c:f>'3g'!$D$4:$D$12</c:f>
              <c:numCache>
                <c:formatCode>General</c:formatCode>
                <c:ptCount val="9"/>
                <c:pt idx="0">
                  <c:v>0.909</c:v>
                </c:pt>
                <c:pt idx="1">
                  <c:v>0.923</c:v>
                </c:pt>
                <c:pt idx="2">
                  <c:v>1.770999999999999</c:v>
                </c:pt>
                <c:pt idx="3">
                  <c:v>1.167</c:v>
                </c:pt>
                <c:pt idx="4">
                  <c:v>0.6279</c:v>
                </c:pt>
                <c:pt idx="5">
                  <c:v>0.802</c:v>
                </c:pt>
                <c:pt idx="6">
                  <c:v>0.811</c:v>
                </c:pt>
                <c:pt idx="7">
                  <c:v>1.3531</c:v>
                </c:pt>
                <c:pt idx="8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339640"/>
        <c:axId val="2103467160"/>
      </c:scatterChart>
      <c:valAx>
        <c:axId val="2103339640"/>
        <c:scaling>
          <c:orientation val="minMax"/>
          <c:min val="1.6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Kupfersulfat </a:t>
                </a:r>
                <a:r>
                  <a:rPr lang="de-CH" baseline="0"/>
                  <a:t> pentahyd.</a:t>
                </a:r>
                <a:r>
                  <a:rPr lang="de-CH"/>
                  <a:t> [g]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3467160"/>
        <c:crosses val="autoZero"/>
        <c:crossBetween val="midCat"/>
      </c:valAx>
      <c:valAx>
        <c:axId val="2103467160"/>
        <c:scaling>
          <c:orientation val="minMax"/>
          <c:min val="0.6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H</a:t>
                </a:r>
                <a:r>
                  <a:rPr lang="de-CH" baseline="-25000"/>
                  <a:t>2</a:t>
                </a:r>
                <a:r>
                  <a:rPr lang="de-CH"/>
                  <a:t>O</a:t>
                </a:r>
                <a:r>
                  <a:rPr lang="de-CH" baseline="0"/>
                  <a:t> [g]</a:t>
                </a:r>
                <a:endParaRPr lang="de-CH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3339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0667570020065277"/>
                  <c:y val="-0.107292942548848"/>
                </c:manualLayout>
              </c:layout>
              <c:numFmt formatCode="General" sourceLinked="0"/>
              <c:spPr>
                <a:solidFill>
                  <a:schemeClr val="bg1"/>
                </a:solidFill>
              </c:spPr>
            </c:trendlineLbl>
          </c:trendline>
          <c:xVal>
            <c:numRef>
              <c:f>('3g'!$I$4:$I$7,'3g'!$I$9)</c:f>
              <c:numCache>
                <c:formatCode>General</c:formatCode>
                <c:ptCount val="5"/>
                <c:pt idx="0">
                  <c:v>4.534</c:v>
                </c:pt>
                <c:pt idx="1">
                  <c:v>3.691</c:v>
                </c:pt>
                <c:pt idx="2">
                  <c:v>4.0961</c:v>
                </c:pt>
                <c:pt idx="3">
                  <c:v>2.862</c:v>
                </c:pt>
                <c:pt idx="4">
                  <c:v>3.419</c:v>
                </c:pt>
              </c:numCache>
            </c:numRef>
          </c:xVal>
          <c:yVal>
            <c:numRef>
              <c:f>('3g'!$K$4:$K$7,'3g'!$K$9)</c:f>
              <c:numCache>
                <c:formatCode>General</c:formatCode>
                <c:ptCount val="5"/>
                <c:pt idx="0">
                  <c:v>1.751</c:v>
                </c:pt>
                <c:pt idx="1">
                  <c:v>1.476</c:v>
                </c:pt>
                <c:pt idx="2">
                  <c:v>1.7124</c:v>
                </c:pt>
                <c:pt idx="3">
                  <c:v>1.199</c:v>
                </c:pt>
                <c:pt idx="4">
                  <c:v>1.434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419016"/>
        <c:axId val="2102475912"/>
      </c:scatterChart>
      <c:valAx>
        <c:axId val="2124419016"/>
        <c:scaling>
          <c:orientation val="minMax"/>
          <c:min val="2.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Nickelsulfat hexahyd. [g]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2475912"/>
        <c:crosses val="autoZero"/>
        <c:crossBetween val="midCat"/>
      </c:valAx>
      <c:valAx>
        <c:axId val="2102475912"/>
        <c:scaling>
          <c:orientation val="minMax"/>
          <c:min val="1.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H</a:t>
                </a:r>
                <a:r>
                  <a:rPr lang="de-CH" baseline="-25000"/>
                  <a:t>2</a:t>
                </a:r>
                <a:r>
                  <a:rPr lang="de-CH"/>
                  <a:t>O</a:t>
                </a:r>
                <a:r>
                  <a:rPr lang="de-CH" baseline="0"/>
                  <a:t> [g]</a:t>
                </a:r>
                <a:endParaRPr lang="de-CH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4419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60612</xdr:colOff>
      <xdr:row>14</xdr:row>
      <xdr:rowOff>35500</xdr:rowOff>
    </xdr:from>
    <xdr:to>
      <xdr:col>7</xdr:col>
      <xdr:colOff>684068</xdr:colOff>
      <xdr:row>32</xdr:row>
      <xdr:rowOff>17317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51954</xdr:colOff>
      <xdr:row>13</xdr:row>
      <xdr:rowOff>190498</xdr:rowOff>
    </xdr:from>
    <xdr:to>
      <xdr:col>14</xdr:col>
      <xdr:colOff>978477</xdr:colOff>
      <xdr:row>31</xdr:row>
      <xdr:rowOff>190499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571500</xdr:colOff>
      <xdr:row>17</xdr:row>
      <xdr:rowOff>165100</xdr:rowOff>
    </xdr:from>
    <xdr:to>
      <xdr:col>14</xdr:col>
      <xdr:colOff>469900</xdr:colOff>
      <xdr:row>26</xdr:row>
      <xdr:rowOff>152400</xdr:rowOff>
    </xdr:to>
    <xdr:cxnSp macro="">
      <xdr:nvCxnSpPr>
        <xdr:cNvPr id="5" name="Gerade Verbindung 4"/>
        <xdr:cNvCxnSpPr/>
      </xdr:nvCxnSpPr>
      <xdr:spPr>
        <a:xfrm flipV="1">
          <a:off x="8902700" y="3429000"/>
          <a:ext cx="3848100" cy="1587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800100</xdr:colOff>
      <xdr:row>16</xdr:row>
      <xdr:rowOff>25400</xdr:rowOff>
    </xdr:from>
    <xdr:to>
      <xdr:col>4</xdr:col>
      <xdr:colOff>901700</xdr:colOff>
      <xdr:row>27</xdr:row>
      <xdr:rowOff>139700</xdr:rowOff>
    </xdr:to>
    <xdr:cxnSp macro="">
      <xdr:nvCxnSpPr>
        <xdr:cNvPr id="8" name="Gerade Verbindung 7"/>
        <xdr:cNvCxnSpPr/>
      </xdr:nvCxnSpPr>
      <xdr:spPr>
        <a:xfrm flipV="1">
          <a:off x="800100" y="3111500"/>
          <a:ext cx="3670300" cy="20701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60612</xdr:colOff>
      <xdr:row>14</xdr:row>
      <xdr:rowOff>35500</xdr:rowOff>
    </xdr:from>
    <xdr:to>
      <xdr:col>7</xdr:col>
      <xdr:colOff>684068</xdr:colOff>
      <xdr:row>32</xdr:row>
      <xdr:rowOff>17317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51954</xdr:colOff>
      <xdr:row>13</xdr:row>
      <xdr:rowOff>190498</xdr:rowOff>
    </xdr:from>
    <xdr:to>
      <xdr:col>14</xdr:col>
      <xdr:colOff>978477</xdr:colOff>
      <xdr:row>31</xdr:row>
      <xdr:rowOff>190499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O14" sqref="O14"/>
    </sheetView>
  </sheetViews>
  <sheetFormatPr baseColWidth="10" defaultRowHeight="14" x14ac:dyDescent="0"/>
  <cols>
    <col min="1" max="1" width="15.1640625" customWidth="1"/>
    <col min="2" max="2" width="12.33203125" customWidth="1"/>
    <col min="3" max="3" width="11.83203125" customWidth="1"/>
    <col min="4" max="4" width="7.5" customWidth="1"/>
    <col min="5" max="5" width="16.83203125" customWidth="1"/>
    <col min="6" max="6" width="9.1640625" customWidth="1"/>
    <col min="7" max="7" width="7.5" customWidth="1"/>
    <col min="8" max="8" width="15.5" customWidth="1"/>
    <col min="9" max="9" width="13.5" customWidth="1"/>
    <col min="10" max="10" width="12.5" customWidth="1"/>
    <col min="11" max="11" width="7.5" customWidth="1"/>
    <col min="12" max="12" width="15.1640625" customWidth="1"/>
    <col min="13" max="13" width="9.1640625" customWidth="1"/>
    <col min="14" max="14" width="7.5" customWidth="1"/>
    <col min="15" max="15" width="15.6640625" customWidth="1"/>
  </cols>
  <sheetData>
    <row r="1" spans="1:15">
      <c r="A1" s="23" t="s">
        <v>1</v>
      </c>
    </row>
    <row r="2" spans="1:15" ht="15" thickBot="1"/>
    <row r="3" spans="1:15" ht="30.75" customHeight="1" thickBot="1">
      <c r="A3" s="17" t="s">
        <v>0</v>
      </c>
      <c r="B3" s="18" t="s">
        <v>9</v>
      </c>
      <c r="C3" s="18" t="s">
        <v>10</v>
      </c>
      <c r="D3" s="19" t="s">
        <v>13</v>
      </c>
      <c r="E3" s="19" t="s">
        <v>19</v>
      </c>
      <c r="F3" s="19" t="s">
        <v>14</v>
      </c>
      <c r="G3" s="19" t="s">
        <v>15</v>
      </c>
      <c r="H3" s="20" t="s">
        <v>16</v>
      </c>
      <c r="I3" s="21" t="s">
        <v>11</v>
      </c>
      <c r="J3" s="18" t="s">
        <v>12</v>
      </c>
      <c r="K3" s="19" t="s">
        <v>13</v>
      </c>
      <c r="L3" s="19" t="s">
        <v>21</v>
      </c>
      <c r="M3" s="19" t="s">
        <v>17</v>
      </c>
      <c r="N3" s="19" t="s">
        <v>15</v>
      </c>
      <c r="O3" s="20" t="s">
        <v>18</v>
      </c>
    </row>
    <row r="4" spans="1:15">
      <c r="A4" s="11" t="s">
        <v>2</v>
      </c>
      <c r="B4" s="12">
        <v>2.83</v>
      </c>
      <c r="C4" s="12">
        <v>1.72</v>
      </c>
      <c r="D4" s="12">
        <f>B4-C4</f>
        <v>1.1100000000000001</v>
      </c>
      <c r="E4" s="12">
        <f>ROUND(C4/D4,2)</f>
        <v>1.55</v>
      </c>
      <c r="F4" s="12">
        <f>ROUND(C4/159.61,3)</f>
        <v>1.0999999999999999E-2</v>
      </c>
      <c r="G4" s="12">
        <f>ROUND(D4/18.02,3)</f>
        <v>6.2E-2</v>
      </c>
      <c r="H4" s="13">
        <f>ROUND(G4/F4,1)</f>
        <v>5.6</v>
      </c>
      <c r="I4" s="14">
        <v>2.9180000000000001</v>
      </c>
      <c r="J4" s="15">
        <v>1.1180000000000001</v>
      </c>
      <c r="K4" s="15">
        <f t="shared" ref="K4:K5" si="0">I4-J4</f>
        <v>1.8</v>
      </c>
      <c r="L4" s="15">
        <f t="shared" ref="L4:L11" si="1">ROUND(K4/J4,2)</f>
        <v>1.61</v>
      </c>
      <c r="M4" s="15">
        <f>ROUND(J4/154.76,3)</f>
        <v>7.0000000000000001E-3</v>
      </c>
      <c r="N4" s="15">
        <f>ROUND(K4/18.02,3)</f>
        <v>0.1</v>
      </c>
      <c r="O4" s="16">
        <f>ROUND(N4/M4,1)</f>
        <v>14.3</v>
      </c>
    </row>
    <row r="5" spans="1:15">
      <c r="A5" s="3" t="s">
        <v>3</v>
      </c>
      <c r="B5" s="1">
        <v>1.9777</v>
      </c>
      <c r="C5" s="1">
        <v>1.2258</v>
      </c>
      <c r="D5" s="1">
        <f t="shared" ref="D5:D10" si="2">B5-C5</f>
        <v>0.75190000000000001</v>
      </c>
      <c r="E5" s="12">
        <f t="shared" ref="E5:E6" si="3">ROUND(C5/D5,2)</f>
        <v>1.63</v>
      </c>
      <c r="F5" s="1">
        <f t="shared" ref="F5:F10" si="4">ROUND(C5/159.61,3)</f>
        <v>8.0000000000000002E-3</v>
      </c>
      <c r="G5" s="1">
        <f t="shared" ref="G5:G10" si="5">ROUND(D5/18.02,3)</f>
        <v>4.2000000000000003E-2</v>
      </c>
      <c r="H5" s="4">
        <f t="shared" ref="H5:H10" si="6">ROUND(G5/F5,1)</f>
        <v>5.3</v>
      </c>
      <c r="I5" s="3">
        <v>2.9639000000000002</v>
      </c>
      <c r="J5" s="1">
        <v>1.7366999999999999</v>
      </c>
      <c r="K5" s="1">
        <f t="shared" si="0"/>
        <v>1.2272000000000003</v>
      </c>
      <c r="L5" s="1">
        <f t="shared" si="1"/>
        <v>0.71</v>
      </c>
      <c r="M5" s="1">
        <f t="shared" ref="M5:M10" si="7">ROUND(J5/154.76,3)</f>
        <v>1.0999999999999999E-2</v>
      </c>
      <c r="N5" s="1">
        <f t="shared" ref="N5:N10" si="8">ROUND(K5/18.02,3)</f>
        <v>6.8000000000000005E-2</v>
      </c>
      <c r="O5" s="4">
        <f t="shared" ref="O5:O10" si="9">ROUND(N5/M5,1)</f>
        <v>6.2</v>
      </c>
    </row>
    <row r="6" spans="1:15">
      <c r="A6" s="3" t="s">
        <v>4</v>
      </c>
      <c r="B6" s="1">
        <v>3.0230000000000001</v>
      </c>
      <c r="C6" s="1">
        <v>1.877</v>
      </c>
      <c r="D6" s="1">
        <f t="shared" si="2"/>
        <v>1.1460000000000001</v>
      </c>
      <c r="E6" s="12">
        <f t="shared" si="3"/>
        <v>1.64</v>
      </c>
      <c r="F6" s="1">
        <f t="shared" si="4"/>
        <v>1.2E-2</v>
      </c>
      <c r="G6" s="1">
        <f t="shared" si="5"/>
        <v>6.4000000000000001E-2</v>
      </c>
      <c r="H6" s="4">
        <f t="shared" si="6"/>
        <v>5.3</v>
      </c>
      <c r="I6" s="3">
        <v>3.7080000000000002</v>
      </c>
      <c r="J6" s="1">
        <v>2.1880000000000002</v>
      </c>
      <c r="K6" s="1">
        <f>I6-J6</f>
        <v>1.52</v>
      </c>
      <c r="L6" s="1">
        <f t="shared" si="1"/>
        <v>0.69</v>
      </c>
      <c r="M6" s="1">
        <f t="shared" si="7"/>
        <v>1.4E-2</v>
      </c>
      <c r="N6" s="1">
        <f t="shared" si="8"/>
        <v>8.4000000000000005E-2</v>
      </c>
      <c r="O6" s="4">
        <f t="shared" si="9"/>
        <v>6</v>
      </c>
    </row>
    <row r="7" spans="1:15">
      <c r="A7" s="5" t="s">
        <v>5</v>
      </c>
      <c r="B7" s="2">
        <v>4.0999999999999996</v>
      </c>
      <c r="C7" s="2">
        <v>2.9</v>
      </c>
      <c r="D7" s="2">
        <f t="shared" si="2"/>
        <v>1.1999999999999997</v>
      </c>
      <c r="E7" s="2">
        <f>ROUND(C7/D7,2)</f>
        <v>2.42</v>
      </c>
      <c r="F7" s="2">
        <f t="shared" si="4"/>
        <v>1.7999999999999999E-2</v>
      </c>
      <c r="G7" s="2">
        <f t="shared" si="5"/>
        <v>6.7000000000000004E-2</v>
      </c>
      <c r="H7" s="6">
        <f t="shared" si="6"/>
        <v>3.7</v>
      </c>
      <c r="I7" s="5">
        <v>1.1819999999999999</v>
      </c>
      <c r="J7" s="2">
        <v>0.22</v>
      </c>
      <c r="K7" s="2">
        <f t="shared" ref="K7:K10" si="10">I7-J7</f>
        <v>0.96199999999999997</v>
      </c>
      <c r="L7" s="2">
        <f t="shared" si="1"/>
        <v>4.37</v>
      </c>
      <c r="M7" s="2">
        <f>ROUND(J7/154.76,4)</f>
        <v>1.4E-3</v>
      </c>
      <c r="N7" s="2">
        <f>ROUND(K7/18.02,3)</f>
        <v>5.2999999999999999E-2</v>
      </c>
      <c r="O7" s="6">
        <f t="shared" si="9"/>
        <v>37.9</v>
      </c>
    </row>
    <row r="8" spans="1:15">
      <c r="A8" s="3" t="s">
        <v>6</v>
      </c>
      <c r="B8" s="1">
        <v>2.6779999999999999</v>
      </c>
      <c r="C8" s="1">
        <v>1.629</v>
      </c>
      <c r="D8" s="1">
        <f t="shared" si="2"/>
        <v>1.0489999999999999</v>
      </c>
      <c r="E8" s="1">
        <f>ROUND(C8/D8,2)</f>
        <v>1.55</v>
      </c>
      <c r="F8" s="1">
        <f t="shared" si="4"/>
        <v>0.01</v>
      </c>
      <c r="G8" s="1">
        <f t="shared" si="5"/>
        <v>5.8000000000000003E-2</v>
      </c>
      <c r="H8" s="4">
        <f t="shared" si="6"/>
        <v>5.8</v>
      </c>
      <c r="I8" s="3">
        <v>3.84</v>
      </c>
      <c r="J8" s="1">
        <v>2.246</v>
      </c>
      <c r="K8" s="1">
        <f t="shared" si="10"/>
        <v>1.5939999999999999</v>
      </c>
      <c r="L8" s="1">
        <f t="shared" si="1"/>
        <v>0.71</v>
      </c>
      <c r="M8" s="1">
        <f t="shared" si="7"/>
        <v>1.4999999999999999E-2</v>
      </c>
      <c r="N8" s="1">
        <f t="shared" si="8"/>
        <v>8.7999999999999995E-2</v>
      </c>
      <c r="O8" s="4">
        <f t="shared" si="9"/>
        <v>5.9</v>
      </c>
    </row>
    <row r="9" spans="1:15">
      <c r="A9" s="5" t="s">
        <v>7</v>
      </c>
      <c r="B9" s="2">
        <v>2.6800999999999999</v>
      </c>
      <c r="C9" s="2">
        <v>1.4419999999999999</v>
      </c>
      <c r="D9" s="2">
        <f t="shared" si="2"/>
        <v>1.2381</v>
      </c>
      <c r="E9" s="2">
        <f>ROUND(C6/D6,2)</f>
        <v>1.64</v>
      </c>
      <c r="F9" s="2">
        <f t="shared" si="4"/>
        <v>8.9999999999999993E-3</v>
      </c>
      <c r="G9" s="2">
        <f t="shared" si="5"/>
        <v>6.9000000000000006E-2</v>
      </c>
      <c r="H9" s="6">
        <f t="shared" si="6"/>
        <v>7.7</v>
      </c>
      <c r="I9" s="3">
        <v>3.2776999999999998</v>
      </c>
      <c r="J9" s="1">
        <v>2.0360999999999998</v>
      </c>
      <c r="K9" s="1">
        <f t="shared" si="10"/>
        <v>1.2416</v>
      </c>
      <c r="L9" s="1">
        <f t="shared" si="1"/>
        <v>0.61</v>
      </c>
      <c r="M9" s="1">
        <f t="shared" si="7"/>
        <v>1.2999999999999999E-2</v>
      </c>
      <c r="N9" s="1">
        <f t="shared" si="8"/>
        <v>6.9000000000000006E-2</v>
      </c>
      <c r="O9" s="4">
        <f t="shared" si="9"/>
        <v>5.3</v>
      </c>
    </row>
    <row r="10" spans="1:15">
      <c r="A10" s="3" t="s">
        <v>8</v>
      </c>
      <c r="B10" s="1">
        <v>3.3</v>
      </c>
      <c r="C10" s="1">
        <v>2.1</v>
      </c>
      <c r="D10" s="1">
        <f t="shared" si="2"/>
        <v>1.1999999999999997</v>
      </c>
      <c r="E10" s="1">
        <f>ROUND(C10/D10,2)</f>
        <v>1.75</v>
      </c>
      <c r="F10" s="1">
        <f t="shared" si="4"/>
        <v>1.2999999999999999E-2</v>
      </c>
      <c r="G10" s="1">
        <f t="shared" si="5"/>
        <v>6.7000000000000004E-2</v>
      </c>
      <c r="H10" s="4">
        <f t="shared" si="6"/>
        <v>5.2</v>
      </c>
      <c r="I10" s="5">
        <v>4.0999999999999996</v>
      </c>
      <c r="J10" s="2">
        <v>1.8</v>
      </c>
      <c r="K10" s="2">
        <f t="shared" si="10"/>
        <v>2.2999999999999998</v>
      </c>
      <c r="L10" s="2">
        <f t="shared" si="1"/>
        <v>1.28</v>
      </c>
      <c r="M10" s="2">
        <f t="shared" si="7"/>
        <v>1.2E-2</v>
      </c>
      <c r="N10" s="2">
        <f t="shared" si="8"/>
        <v>0.128</v>
      </c>
      <c r="O10" s="6">
        <f t="shared" si="9"/>
        <v>10.7</v>
      </c>
    </row>
    <row r="11" spans="1:15">
      <c r="A11" s="3">
        <v>1</v>
      </c>
      <c r="B11" s="1"/>
      <c r="C11" s="1"/>
      <c r="D11" s="1">
        <f>B11-C11</f>
        <v>0</v>
      </c>
      <c r="E11" s="1"/>
      <c r="F11" s="1"/>
      <c r="G11" s="1"/>
      <c r="H11" s="7"/>
      <c r="I11" s="3">
        <v>2.9815</v>
      </c>
      <c r="J11" s="1">
        <v>1.7434000000000001</v>
      </c>
      <c r="K11" s="1">
        <f>I11-J11</f>
        <v>1.2381</v>
      </c>
      <c r="L11" s="1">
        <f t="shared" si="1"/>
        <v>0.71</v>
      </c>
      <c r="M11" s="1">
        <f>ROUND(J11/154.76,3)</f>
        <v>1.0999999999999999E-2</v>
      </c>
      <c r="N11" s="1">
        <f>ROUND(K11/18.02,3)</f>
        <v>6.9000000000000006E-2</v>
      </c>
      <c r="O11" s="4">
        <f>ROUND(N11/M11,1)</f>
        <v>6.3</v>
      </c>
    </row>
    <row r="12" spans="1:15" ht="15" thickBot="1">
      <c r="A12" s="24">
        <v>2</v>
      </c>
      <c r="B12" s="25"/>
      <c r="C12" s="25"/>
      <c r="D12" s="25">
        <f>B12-C12</f>
        <v>0</v>
      </c>
      <c r="E12" s="25"/>
      <c r="F12" s="25"/>
      <c r="G12" s="25"/>
      <c r="H12" s="26"/>
      <c r="I12" s="8"/>
      <c r="J12" s="9"/>
      <c r="K12" s="9"/>
      <c r="L12" s="9"/>
      <c r="M12" s="9"/>
      <c r="N12" s="9"/>
      <c r="O12" s="10"/>
    </row>
    <row r="13" spans="1:15" ht="15" thickBot="1">
      <c r="A13" s="45" t="s">
        <v>20</v>
      </c>
      <c r="B13" s="46"/>
      <c r="C13" s="46"/>
      <c r="D13" s="46"/>
      <c r="E13" s="27">
        <f>ROUND(AVERAGE(E4,E5,E6,E8,E10),2)</f>
        <v>1.62</v>
      </c>
      <c r="F13" s="47"/>
      <c r="G13" s="47"/>
      <c r="H13" s="22">
        <f>ROUND(AVERAGE(H4:H6,H8,H10),1)</f>
        <v>5.4</v>
      </c>
      <c r="I13" s="45" t="s">
        <v>20</v>
      </c>
      <c r="J13" s="46"/>
      <c r="K13" s="48"/>
      <c r="L13" s="28">
        <f>ROUND(AVERAGE(L5:L6,L8:L9,L11),2)</f>
        <v>0.69</v>
      </c>
      <c r="M13" s="49"/>
      <c r="N13" s="50"/>
      <c r="O13" s="22">
        <f>ROUND(AVERAGE(O5:O6,O8:O9,O11),1)</f>
        <v>5.9</v>
      </c>
    </row>
  </sheetData>
  <mergeCells count="4">
    <mergeCell ref="A13:D13"/>
    <mergeCell ref="F13:G13"/>
    <mergeCell ref="I13:K13"/>
    <mergeCell ref="M13:N13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H13" sqref="H13"/>
    </sheetView>
  </sheetViews>
  <sheetFormatPr baseColWidth="10" defaultRowHeight="14" x14ac:dyDescent="0"/>
  <cols>
    <col min="1" max="1" width="18.33203125" customWidth="1"/>
    <col min="2" max="2" width="12.33203125" customWidth="1"/>
    <col min="3" max="3" width="11.83203125" customWidth="1"/>
    <col min="4" max="4" width="7.5" customWidth="1"/>
    <col min="5" max="5" width="16.83203125" customWidth="1"/>
    <col min="6" max="6" width="9.1640625" customWidth="1"/>
    <col min="7" max="7" width="7.5" customWidth="1"/>
    <col min="8" max="8" width="15.5" customWidth="1"/>
    <col min="9" max="9" width="13.5" customWidth="1"/>
    <col min="10" max="10" width="12.5" customWidth="1"/>
    <col min="11" max="11" width="7.5" customWidth="1"/>
    <col min="12" max="12" width="15.1640625" customWidth="1"/>
    <col min="13" max="13" width="9.1640625" customWidth="1"/>
    <col min="14" max="14" width="7.5" customWidth="1"/>
    <col min="15" max="15" width="15.6640625" customWidth="1"/>
  </cols>
  <sheetData>
    <row r="1" spans="1:15">
      <c r="A1" s="23" t="s">
        <v>30</v>
      </c>
    </row>
    <row r="2" spans="1:15" ht="15" thickBot="1"/>
    <row r="3" spans="1:15" ht="30.75" customHeight="1" thickBot="1">
      <c r="A3" s="17" t="s">
        <v>0</v>
      </c>
      <c r="B3" s="18" t="s">
        <v>9</v>
      </c>
      <c r="C3" s="18" t="s">
        <v>10</v>
      </c>
      <c r="D3" s="19" t="s">
        <v>13</v>
      </c>
      <c r="E3" s="19" t="s">
        <v>19</v>
      </c>
      <c r="F3" s="19" t="s">
        <v>14</v>
      </c>
      <c r="G3" s="19" t="s">
        <v>15</v>
      </c>
      <c r="H3" s="20" t="s">
        <v>16</v>
      </c>
      <c r="I3" s="21" t="s">
        <v>11</v>
      </c>
      <c r="J3" s="18" t="s">
        <v>12</v>
      </c>
      <c r="K3" s="19" t="s">
        <v>13</v>
      </c>
      <c r="L3" s="19" t="s">
        <v>21</v>
      </c>
      <c r="M3" s="19" t="s">
        <v>17</v>
      </c>
      <c r="N3" s="19" t="s">
        <v>15</v>
      </c>
      <c r="O3" s="20" t="s">
        <v>18</v>
      </c>
    </row>
    <row r="4" spans="1:15">
      <c r="A4" s="29" t="s">
        <v>25</v>
      </c>
      <c r="B4" s="30">
        <v>2.13</v>
      </c>
      <c r="C4" s="30">
        <v>1.2210000000000001</v>
      </c>
      <c r="D4" s="37">
        <f>B4-C4</f>
        <v>0.90899999999999981</v>
      </c>
      <c r="E4" s="37">
        <f>ROUND(C4/D4,2)</f>
        <v>1.34</v>
      </c>
      <c r="F4" s="37">
        <f>ROUND(C4/159.61,3)</f>
        <v>8.0000000000000002E-3</v>
      </c>
      <c r="G4" s="37">
        <f>ROUND(D4/18.02,3)</f>
        <v>0.05</v>
      </c>
      <c r="H4" s="38">
        <f>ROUND(G4/F4,1)</f>
        <v>6.3</v>
      </c>
      <c r="I4" s="29">
        <v>4.5339999999999998</v>
      </c>
      <c r="J4" s="30">
        <v>2.7829999999999999</v>
      </c>
      <c r="K4" s="37">
        <f t="shared" ref="K4:K5" si="0">I4-J4</f>
        <v>1.7509999999999999</v>
      </c>
      <c r="L4" s="37">
        <f t="shared" ref="L4:L11" si="1">ROUND(K4/J4,2)</f>
        <v>0.63</v>
      </c>
      <c r="M4" s="37">
        <f>ROUND(J4/154.76,3)</f>
        <v>1.7999999999999999E-2</v>
      </c>
      <c r="N4" s="37">
        <f>ROUND(K4/18.02,3)</f>
        <v>9.7000000000000003E-2</v>
      </c>
      <c r="O4" s="38">
        <f>ROUND(N4/M4,1)</f>
        <v>5.4</v>
      </c>
    </row>
    <row r="5" spans="1:15">
      <c r="A5" s="31" t="s">
        <v>22</v>
      </c>
      <c r="B5" s="32">
        <v>2.4729999999999999</v>
      </c>
      <c r="C5" s="32">
        <v>1.55</v>
      </c>
      <c r="D5" s="39">
        <f t="shared" ref="D5:D10" si="2">B5-C5</f>
        <v>0.92299999999999982</v>
      </c>
      <c r="E5" s="37">
        <f t="shared" ref="E5:E6" si="3">ROUND(C5/D5,2)</f>
        <v>1.68</v>
      </c>
      <c r="F5" s="39">
        <f t="shared" ref="F5:F11" si="4">ROUND(C5/159.61,3)</f>
        <v>0.01</v>
      </c>
      <c r="G5" s="39">
        <f t="shared" ref="G5:G11" si="5">ROUND(D5/18.02,3)</f>
        <v>5.0999999999999997E-2</v>
      </c>
      <c r="H5" s="40">
        <f t="shared" ref="H5:H11" si="6">ROUND(G5/F5,1)</f>
        <v>5.0999999999999996</v>
      </c>
      <c r="I5" s="31">
        <v>3.6909999999999998</v>
      </c>
      <c r="J5" s="32">
        <v>2.2149999999999999</v>
      </c>
      <c r="K5" s="39">
        <f t="shared" si="0"/>
        <v>1.476</v>
      </c>
      <c r="L5" s="39">
        <f t="shared" si="1"/>
        <v>0.67</v>
      </c>
      <c r="M5" s="39">
        <f t="shared" ref="M5:M10" si="7">ROUND(J5/154.76,3)</f>
        <v>1.4E-2</v>
      </c>
      <c r="N5" s="39">
        <f t="shared" ref="N5:N10" si="8">ROUND(K5/18.02,3)</f>
        <v>8.2000000000000003E-2</v>
      </c>
      <c r="O5" s="40">
        <f t="shared" ref="O5:O10" si="9">ROUND(N5/M5,1)</f>
        <v>5.9</v>
      </c>
    </row>
    <row r="6" spans="1:15">
      <c r="A6" s="31" t="s">
        <v>23</v>
      </c>
      <c r="B6" s="32">
        <v>4.5759999999999996</v>
      </c>
      <c r="C6" s="32">
        <v>2.8050000000000002</v>
      </c>
      <c r="D6" s="39">
        <f t="shared" si="2"/>
        <v>1.7709999999999995</v>
      </c>
      <c r="E6" s="37">
        <f t="shared" si="3"/>
        <v>1.58</v>
      </c>
      <c r="F6" s="39">
        <f t="shared" si="4"/>
        <v>1.7999999999999999E-2</v>
      </c>
      <c r="G6" s="39">
        <f t="shared" si="5"/>
        <v>9.8000000000000004E-2</v>
      </c>
      <c r="H6" s="40">
        <f t="shared" si="6"/>
        <v>5.4</v>
      </c>
      <c r="I6" s="31">
        <v>4.0960999999999999</v>
      </c>
      <c r="J6" s="32">
        <v>2.3837000000000002</v>
      </c>
      <c r="K6" s="39">
        <f>I6-J6</f>
        <v>1.7123999999999997</v>
      </c>
      <c r="L6" s="39">
        <f t="shared" si="1"/>
        <v>0.72</v>
      </c>
      <c r="M6" s="39">
        <f t="shared" si="7"/>
        <v>1.4999999999999999E-2</v>
      </c>
      <c r="N6" s="39">
        <f t="shared" si="8"/>
        <v>9.5000000000000001E-2</v>
      </c>
      <c r="O6" s="40">
        <f t="shared" si="9"/>
        <v>6.3</v>
      </c>
    </row>
    <row r="7" spans="1:15">
      <c r="A7" s="31" t="s">
        <v>24</v>
      </c>
      <c r="B7" s="32">
        <v>2.794</v>
      </c>
      <c r="C7" s="32">
        <v>1.627</v>
      </c>
      <c r="D7" s="39">
        <f t="shared" si="2"/>
        <v>1.167</v>
      </c>
      <c r="E7" s="39">
        <f>ROUND(C7/D7,2)</f>
        <v>1.39</v>
      </c>
      <c r="F7" s="39">
        <f t="shared" si="4"/>
        <v>0.01</v>
      </c>
      <c r="G7" s="39">
        <f t="shared" si="5"/>
        <v>6.5000000000000002E-2</v>
      </c>
      <c r="H7" s="40">
        <f t="shared" si="6"/>
        <v>6.5</v>
      </c>
      <c r="I7" s="31">
        <v>2.8620000000000001</v>
      </c>
      <c r="J7" s="32">
        <v>1.663</v>
      </c>
      <c r="K7" s="39">
        <f t="shared" ref="K7:K10" si="10">I7-J7</f>
        <v>1.1990000000000001</v>
      </c>
      <c r="L7" s="39">
        <f t="shared" si="1"/>
        <v>0.72</v>
      </c>
      <c r="M7" s="39">
        <f>ROUND(J7/154.76,4)</f>
        <v>1.0699999999999999E-2</v>
      </c>
      <c r="N7" s="39">
        <f>ROUND(K7/18.02,3)</f>
        <v>6.7000000000000004E-2</v>
      </c>
      <c r="O7" s="40">
        <f t="shared" si="9"/>
        <v>6.3</v>
      </c>
    </row>
    <row r="8" spans="1:15">
      <c r="A8" s="31" t="s">
        <v>26</v>
      </c>
      <c r="B8" s="32">
        <v>1.6033999999999999</v>
      </c>
      <c r="C8" s="32">
        <v>0.97550000000000003</v>
      </c>
      <c r="D8" s="39">
        <f t="shared" si="2"/>
        <v>0.6278999999999999</v>
      </c>
      <c r="E8" s="39">
        <f>ROUND(C8/D8,2)</f>
        <v>1.55</v>
      </c>
      <c r="F8" s="39">
        <f t="shared" si="4"/>
        <v>6.0000000000000001E-3</v>
      </c>
      <c r="G8" s="39">
        <f t="shared" si="5"/>
        <v>3.5000000000000003E-2</v>
      </c>
      <c r="H8" s="40">
        <f t="shared" si="6"/>
        <v>5.8</v>
      </c>
      <c r="I8" s="31">
        <v>3.4834000000000001</v>
      </c>
      <c r="J8" s="2">
        <v>2.7711999999999999</v>
      </c>
      <c r="K8" s="39">
        <f t="shared" si="10"/>
        <v>0.71220000000000017</v>
      </c>
      <c r="L8" s="39">
        <f t="shared" si="1"/>
        <v>0.26</v>
      </c>
      <c r="M8" s="39">
        <f t="shared" si="7"/>
        <v>1.7999999999999999E-2</v>
      </c>
      <c r="N8" s="39">
        <f t="shared" si="8"/>
        <v>0.04</v>
      </c>
      <c r="O8" s="40">
        <f t="shared" si="9"/>
        <v>2.2000000000000002</v>
      </c>
    </row>
    <row r="9" spans="1:15">
      <c r="A9" s="31" t="s">
        <v>27</v>
      </c>
      <c r="B9" s="32">
        <v>2.214</v>
      </c>
      <c r="C9" s="32">
        <v>1.4119999999999999</v>
      </c>
      <c r="D9" s="39">
        <f t="shared" si="2"/>
        <v>0.80200000000000005</v>
      </c>
      <c r="E9" s="39">
        <f>ROUND(C9/D9,2)</f>
        <v>1.76</v>
      </c>
      <c r="F9" s="39">
        <f t="shared" si="4"/>
        <v>8.9999999999999993E-3</v>
      </c>
      <c r="G9" s="39">
        <f t="shared" si="5"/>
        <v>4.4999999999999998E-2</v>
      </c>
      <c r="H9" s="40">
        <f t="shared" si="6"/>
        <v>5</v>
      </c>
      <c r="I9" s="31">
        <v>3.419</v>
      </c>
      <c r="J9" s="32">
        <v>1.9850000000000001</v>
      </c>
      <c r="K9" s="39">
        <f t="shared" si="10"/>
        <v>1.4339999999999999</v>
      </c>
      <c r="L9" s="39">
        <f t="shared" si="1"/>
        <v>0.72</v>
      </c>
      <c r="M9" s="39">
        <f t="shared" si="7"/>
        <v>1.2999999999999999E-2</v>
      </c>
      <c r="N9" s="39">
        <f t="shared" si="8"/>
        <v>0.08</v>
      </c>
      <c r="O9" s="40">
        <f t="shared" si="9"/>
        <v>6.2</v>
      </c>
    </row>
    <row r="10" spans="1:15">
      <c r="A10" s="31" t="s">
        <v>28</v>
      </c>
      <c r="B10" s="32">
        <v>2.4024000000000001</v>
      </c>
      <c r="C10" s="32">
        <v>1.5913999999999999</v>
      </c>
      <c r="D10" s="39">
        <f t="shared" si="2"/>
        <v>0.81100000000000017</v>
      </c>
      <c r="E10" s="39">
        <f>ROUND(C10/D10,2)</f>
        <v>1.96</v>
      </c>
      <c r="F10" s="39">
        <f t="shared" si="4"/>
        <v>0.01</v>
      </c>
      <c r="G10" s="39">
        <f t="shared" si="5"/>
        <v>4.4999999999999998E-2</v>
      </c>
      <c r="H10" s="40">
        <f t="shared" si="6"/>
        <v>4.5</v>
      </c>
      <c r="I10" s="31">
        <v>1.3319399999999999</v>
      </c>
      <c r="J10" s="32">
        <v>1.2743899999999999</v>
      </c>
      <c r="K10" s="39">
        <f t="shared" si="10"/>
        <v>5.754999999999999E-2</v>
      </c>
      <c r="L10" s="39">
        <f t="shared" si="1"/>
        <v>0.05</v>
      </c>
      <c r="M10" s="39">
        <f t="shared" si="7"/>
        <v>8.0000000000000002E-3</v>
      </c>
      <c r="N10" s="39">
        <f t="shared" si="8"/>
        <v>3.0000000000000001E-3</v>
      </c>
      <c r="O10" s="40">
        <f t="shared" si="9"/>
        <v>0.4</v>
      </c>
    </row>
    <row r="11" spans="1:15">
      <c r="A11" s="31" t="s">
        <v>29</v>
      </c>
      <c r="B11" s="32">
        <v>3.4723999999999999</v>
      </c>
      <c r="C11" s="32">
        <v>2.1193</v>
      </c>
      <c r="D11" s="39">
        <f>B11-C11</f>
        <v>1.3531</v>
      </c>
      <c r="E11" s="39">
        <f>ROUND(C11/D11,2)</f>
        <v>1.57</v>
      </c>
      <c r="F11" s="39">
        <f t="shared" si="4"/>
        <v>1.2999999999999999E-2</v>
      </c>
      <c r="G11" s="39">
        <f t="shared" si="5"/>
        <v>7.4999999999999997E-2</v>
      </c>
      <c r="H11" s="40">
        <f t="shared" si="6"/>
        <v>5.8</v>
      </c>
      <c r="I11" s="31">
        <v>2.4723999999999999</v>
      </c>
      <c r="J11" s="32">
        <v>1.423</v>
      </c>
      <c r="K11" s="39">
        <f>I11-J11</f>
        <v>1.0493999999999999</v>
      </c>
      <c r="L11" s="39">
        <f t="shared" si="1"/>
        <v>0.74</v>
      </c>
      <c r="M11" s="39">
        <f>ROUND(J11/154.76,3)</f>
        <v>8.9999999999999993E-3</v>
      </c>
      <c r="N11" s="39">
        <f>ROUND(K11/18.02,3)</f>
        <v>5.8000000000000003E-2</v>
      </c>
      <c r="O11" s="40">
        <f>ROUND(N11/M11,1)</f>
        <v>6.4</v>
      </c>
    </row>
    <row r="12" spans="1:15" ht="15" thickBot="1">
      <c r="A12" s="33"/>
      <c r="B12" s="34"/>
      <c r="C12" s="34"/>
      <c r="D12" s="41">
        <f>B12-C12</f>
        <v>0</v>
      </c>
      <c r="E12" s="41"/>
      <c r="F12" s="41"/>
      <c r="G12" s="41"/>
      <c r="H12" s="42"/>
      <c r="I12" s="35"/>
      <c r="J12" s="36"/>
      <c r="K12" s="43"/>
      <c r="L12" s="43"/>
      <c r="M12" s="43"/>
      <c r="N12" s="43"/>
      <c r="O12" s="44"/>
    </row>
    <row r="13" spans="1:15" ht="15" thickBot="1">
      <c r="A13" s="45" t="s">
        <v>20</v>
      </c>
      <c r="B13" s="46"/>
      <c r="C13" s="46"/>
      <c r="D13" s="46"/>
      <c r="E13" s="27">
        <f>ROUND(AVERAGE(E4,E5,E6,E5,E6),2)</f>
        <v>1.57</v>
      </c>
      <c r="F13" s="47"/>
      <c r="G13" s="47"/>
      <c r="H13" s="22">
        <f>ROUND(AVERAGE(H4:H11),1)</f>
        <v>5.6</v>
      </c>
      <c r="I13" s="45" t="s">
        <v>20</v>
      </c>
      <c r="J13" s="46"/>
      <c r="K13" s="48"/>
      <c r="L13" s="28">
        <f>ROUND(AVERAGE(L5:L6,L8:L9,L11),2)</f>
        <v>0.62</v>
      </c>
      <c r="M13" s="49"/>
      <c r="N13" s="50"/>
      <c r="O13" s="22">
        <f>ROUND(AVERAGE(O4:O7,O9,O11),1)</f>
        <v>6.1</v>
      </c>
    </row>
  </sheetData>
  <mergeCells count="4">
    <mergeCell ref="A13:D13"/>
    <mergeCell ref="F13:G13"/>
    <mergeCell ref="I13:K13"/>
    <mergeCell ref="M13:N13"/>
  </mergeCells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3d</vt:lpstr>
      <vt:lpstr>3g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</dc:creator>
  <cp:lastModifiedBy>Stefan Dolder</cp:lastModifiedBy>
  <dcterms:created xsi:type="dcterms:W3CDTF">2013-08-20T08:19:43Z</dcterms:created>
  <dcterms:modified xsi:type="dcterms:W3CDTF">2013-09-10T20:15:45Z</dcterms:modified>
</cp:coreProperties>
</file>